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70" tabRatio="660" activeTab="0"/>
  </bookViews>
  <sheets>
    <sheet name="obciążalność nr1" sheetId="1" r:id="rId1"/>
    <sheet name="napięcie nr1" sheetId="2" r:id="rId2"/>
    <sheet name="ochrona nr1" sheetId="3" r:id="rId3"/>
  </sheets>
  <definedNames>
    <definedName name="_xlnm.Print_Area" localSheetId="0">'obciążalność nr1'!$A$1:$N$28</definedName>
  </definedNames>
  <calcPr fullCalcOnLoad="1"/>
</workbook>
</file>

<file path=xl/sharedStrings.xml><?xml version="1.0" encoding="utf-8"?>
<sst xmlns="http://schemas.openxmlformats.org/spreadsheetml/2006/main" count="284" uniqueCount="99">
  <si>
    <t>długość
l</t>
  </si>
  <si>
    <t>kW</t>
  </si>
  <si>
    <t>A</t>
  </si>
  <si>
    <t>-</t>
  </si>
  <si>
    <t>m</t>
  </si>
  <si>
    <t>ochrona spełniona 
TAK/NIE</t>
  </si>
  <si>
    <r>
      <t>Warunek</t>
    </r>
    <r>
      <rPr>
        <sz val="10"/>
        <rFont val="Arial"/>
        <family val="2"/>
      </rPr>
      <t xml:space="preserve">
I</t>
    </r>
    <r>
      <rPr>
        <sz val="7"/>
        <rFont val="Arial"/>
        <family val="2"/>
      </rPr>
      <t>B</t>
    </r>
    <r>
      <rPr>
        <sz val="10"/>
        <rFont val="Arial"/>
        <family val="2"/>
      </rPr>
      <t>≤I</t>
    </r>
    <r>
      <rPr>
        <sz val="7"/>
        <rFont val="Arial"/>
        <family val="2"/>
      </rPr>
      <t>N</t>
    </r>
    <r>
      <rPr>
        <sz val="10"/>
        <rFont val="Arial"/>
        <family val="2"/>
      </rPr>
      <t>≤I</t>
    </r>
    <r>
      <rPr>
        <sz val="7"/>
        <rFont val="Arial"/>
        <family val="2"/>
      </rPr>
      <t>Z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spełniony TAK/NIE</t>
    </r>
  </si>
  <si>
    <r>
      <t>Warunek</t>
    </r>
    <r>
      <rPr>
        <sz val="10"/>
        <rFont val="Arial"/>
        <family val="2"/>
      </rPr>
      <t xml:space="preserve"> I</t>
    </r>
    <r>
      <rPr>
        <sz val="7"/>
        <rFont val="Arial"/>
        <family val="2"/>
      </rPr>
      <t>2</t>
    </r>
    <r>
      <rPr>
        <sz val="10"/>
        <rFont val="Arial"/>
        <family val="2"/>
      </rPr>
      <t>≤1,45</t>
    </r>
    <r>
      <rPr>
        <sz val="8"/>
        <rFont val="Arial"/>
        <family val="2"/>
      </rPr>
      <t>x</t>
    </r>
    <r>
      <rPr>
        <sz val="10"/>
        <rFont val="Arial"/>
        <family val="2"/>
      </rPr>
      <t>I</t>
    </r>
    <r>
      <rPr>
        <sz val="7"/>
        <rFont val="Arial"/>
        <family val="2"/>
      </rPr>
      <t xml:space="preserve">Z
</t>
    </r>
    <r>
      <rPr>
        <sz val="8"/>
        <rFont val="Arial"/>
        <family val="2"/>
      </rPr>
      <t>spełniony TAK/NIE</t>
    </r>
  </si>
  <si>
    <r>
      <t xml:space="preserve">zabezp.
kabla
</t>
    </r>
    <r>
      <rPr>
        <sz val="10"/>
        <rFont val="Arial"/>
        <family val="2"/>
      </rPr>
      <t>I</t>
    </r>
    <r>
      <rPr>
        <sz val="7"/>
        <rFont val="Arial"/>
        <family val="2"/>
      </rPr>
      <t>N</t>
    </r>
  </si>
  <si>
    <r>
      <t xml:space="preserve">prąd wyłączenia zabezp.
 dla t=1h
</t>
    </r>
    <r>
      <rPr>
        <sz val="10"/>
        <rFont val="Arial"/>
        <family val="2"/>
      </rPr>
      <t>I</t>
    </r>
    <r>
      <rPr>
        <sz val="7"/>
        <rFont val="Arial"/>
        <family val="2"/>
      </rPr>
      <t>2</t>
    </r>
  </si>
  <si>
    <r>
      <t xml:space="preserve">moc 
szczyt.
 oblicz.
</t>
    </r>
    <r>
      <rPr>
        <sz val="10"/>
        <rFont val="Arial"/>
        <family val="2"/>
      </rPr>
      <t>P</t>
    </r>
    <r>
      <rPr>
        <sz val="7"/>
        <rFont val="Arial"/>
        <family val="2"/>
      </rPr>
      <t>B</t>
    </r>
  </si>
  <si>
    <t xml:space="preserve">typ przewodu/kabla
</t>
  </si>
  <si>
    <t>temp. Otoczenia</t>
  </si>
  <si>
    <t>temp. Przewodu</t>
  </si>
  <si>
    <r>
      <t>°</t>
    </r>
    <r>
      <rPr>
        <sz val="8"/>
        <rFont val="Arial"/>
        <family val="2"/>
      </rPr>
      <t>C</t>
    </r>
  </si>
  <si>
    <t>≤</t>
  </si>
  <si>
    <t>1,45xIZ</t>
  </si>
  <si>
    <r>
      <t xml:space="preserve"> I</t>
    </r>
    <r>
      <rPr>
        <sz val="7"/>
        <rFont val="Arial"/>
        <family val="2"/>
      </rPr>
      <t>2</t>
    </r>
  </si>
  <si>
    <t>wyłaczenia przeciąż. Tabela
k</t>
  </si>
  <si>
    <t>sposób ułożenia przewodu/ kabla*</t>
  </si>
  <si>
    <r>
      <t xml:space="preserve">prąd 
szczyt.
 oblicz.
</t>
    </r>
    <r>
      <rPr>
        <sz val="10"/>
        <rFont val="Arial"/>
        <family val="2"/>
      </rPr>
      <t>I</t>
    </r>
    <r>
      <rPr>
        <sz val="7"/>
        <rFont val="Arial"/>
        <family val="2"/>
      </rPr>
      <t>B</t>
    </r>
  </si>
  <si>
    <t>obciążalność 
długotrwała przewodu
Iz</t>
  </si>
  <si>
    <t>TAK</t>
  </si>
  <si>
    <r>
      <t xml:space="preserve">napięcie
znamionowe
</t>
    </r>
    <r>
      <rPr>
        <sz val="10"/>
        <rFont val="Arial"/>
        <family val="2"/>
      </rPr>
      <t>U</t>
    </r>
    <r>
      <rPr>
        <sz val="7"/>
        <rFont val="Arial"/>
        <family val="2"/>
      </rPr>
      <t>N</t>
    </r>
  </si>
  <si>
    <t>V</t>
  </si>
  <si>
    <t>przekrój S</t>
  </si>
  <si>
    <t>mm2</t>
  </si>
  <si>
    <t xml:space="preserve">przewodność
</t>
  </si>
  <si>
    <t>%</t>
  </si>
  <si>
    <r>
      <t>Warunek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spełniony TAK/NIE</t>
    </r>
  </si>
  <si>
    <t xml:space="preserve">spadek nap. obliczony
</t>
  </si>
  <si>
    <t xml:space="preserve">spadek nap. dopuszczalny
</t>
  </si>
  <si>
    <t>Sprawdzenie dopuszczalnego spadku napięcia</t>
  </si>
  <si>
    <t>* 1- przewody  ułożone w ziemi i w powietrzu k=1</t>
  </si>
  <si>
    <t>***  3- przewód  ułożone na posadzce, kanale kontakt pomiędzy kablami  k=0,85</t>
  </si>
  <si>
    <t>**** 4- przewód  ułożone na posadzce, kanale kontakt pomiędzy kablami  k=0,72</t>
  </si>
  <si>
    <t>Sprawdzenie dopuszczalnej obciążalności prądowej przewodów i kabli</t>
  </si>
  <si>
    <t>** 2- przewód  ułożony w korycie kablowym bez otworów k=0,97</t>
  </si>
  <si>
    <t>Sprawdzenie ochrony przez szybkie wyłączenie</t>
  </si>
  <si>
    <t>napięcie</t>
  </si>
  <si>
    <t>pętla</t>
  </si>
  <si>
    <t xml:space="preserve"> zwarcia</t>
  </si>
  <si>
    <t>prąd
 zwarcia</t>
  </si>
  <si>
    <t>prąd 
wyłączenia</t>
  </si>
  <si>
    <t xml:space="preserve">krotność dla 5s </t>
  </si>
  <si>
    <t>UL [V]</t>
  </si>
  <si>
    <t>Rtrafo</t>
  </si>
  <si>
    <t>RL1 [Ω]</t>
  </si>
  <si>
    <t xml:space="preserve">Rpętla </t>
  </si>
  <si>
    <t>Zpętla</t>
  </si>
  <si>
    <t>Ia [A]</t>
  </si>
  <si>
    <t>Iw [A]</t>
  </si>
  <si>
    <t>In [A]</t>
  </si>
  <si>
    <t>k</t>
  </si>
  <si>
    <t>[Ω]</t>
  </si>
  <si>
    <t xml:space="preserve">Xtrafo </t>
  </si>
  <si>
    <t>XL1[Ω]</t>
  </si>
  <si>
    <t>Xpętla</t>
  </si>
  <si>
    <t xml:space="preserve">Warunek ochrony </t>
  </si>
  <si>
    <t>przez szybkie wyłączenie</t>
  </si>
  <si>
    <t xml:space="preserve"> jest spełniony</t>
  </si>
  <si>
    <t>YKY 4x16mm2</t>
  </si>
  <si>
    <t>RL2 [Ω]</t>
  </si>
  <si>
    <t>RL3 [Ω]</t>
  </si>
  <si>
    <t>RL4 [Ω]</t>
  </si>
  <si>
    <t>wyłącznik silnikowy</t>
  </si>
  <si>
    <t>Złącze ZKP Rozdzielnia Główna RG</t>
  </si>
  <si>
    <t>gG125</t>
  </si>
  <si>
    <t xml:space="preserve">krotność dla 0,4s </t>
  </si>
  <si>
    <t xml:space="preserve"> Rozdzielnia RZST - pompa odstojnika</t>
  </si>
  <si>
    <t xml:space="preserve"> Rozdzielnia RZST - pompa płuczna</t>
  </si>
  <si>
    <t xml:space="preserve"> Rozdzielnia RZST  - pompa PG2</t>
  </si>
  <si>
    <t>YKY 5x2,5mm2</t>
  </si>
  <si>
    <t xml:space="preserve">wyłącznik silnikowy </t>
  </si>
  <si>
    <t>250kVA
0,4kV</t>
  </si>
  <si>
    <t>YAKY 4x120mm2)</t>
  </si>
  <si>
    <t>YKXS 4x35mm2</t>
  </si>
  <si>
    <t>YKY 5x25mm2</t>
  </si>
  <si>
    <t>Olflex Clasic 100 4x2,5mm2</t>
  </si>
  <si>
    <t xml:space="preserve"> nie jest spełniony</t>
  </si>
  <si>
    <t>RZST-PGS5 18,5 kW</t>
  </si>
  <si>
    <t>RZST-Dmuchawa 11 kW</t>
  </si>
  <si>
    <t>YKY 4x16mm2*</t>
  </si>
  <si>
    <t>Agregat - RG</t>
  </si>
  <si>
    <t>RG - RZST</t>
  </si>
  <si>
    <t>RG - RZH</t>
  </si>
  <si>
    <t>RG-RZST</t>
  </si>
  <si>
    <t>RG-RZH</t>
  </si>
  <si>
    <t>RZST-PGS4 18,5 kW</t>
  </si>
  <si>
    <t>RZST - PP 11kW</t>
  </si>
  <si>
    <t>RZST-PP 11kW</t>
  </si>
  <si>
    <t>YKY 4x16mm2***</t>
  </si>
  <si>
    <t>Olflex Clasic 100 4x4mm2****</t>
  </si>
  <si>
    <t>2xOlflex Clasic 100 4x2,5mm2****</t>
  </si>
  <si>
    <t>RZH-ZH 7,5 kW</t>
  </si>
  <si>
    <t>ZKP - RG</t>
  </si>
  <si>
    <t>YKXS 4x35mm2*</t>
  </si>
  <si>
    <t>YKXS 4x35mm2***</t>
  </si>
  <si>
    <t>YKXS 5x35mm2***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</si>
</sst>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</numFmts>
  <fonts count="4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sz val="8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1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/>
    </xf>
    <xf numFmtId="2" fontId="1" fillId="34" borderId="13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0" fillId="0" borderId="0" xfId="0" applyBorder="1" applyAlignment="1">
      <alignment/>
    </xf>
    <xf numFmtId="0" fontId="45" fillId="34" borderId="11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6" xfId="0" applyFont="1" applyBorder="1" applyAlignment="1">
      <alignment horizontal="center" wrapText="1"/>
    </xf>
    <xf numFmtId="0" fontId="45" fillId="0" borderId="13" xfId="0" applyFont="1" applyFill="1" applyBorder="1" applyAlignment="1">
      <alignment horizontal="center" wrapText="1"/>
    </xf>
    <xf numFmtId="0" fontId="45" fillId="0" borderId="13" xfId="0" applyFont="1" applyBorder="1" applyAlignment="1">
      <alignment wrapText="1"/>
    </xf>
    <xf numFmtId="0" fontId="45" fillId="0" borderId="10" xfId="0" applyFont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45" fillId="0" borderId="17" xfId="0" applyFont="1" applyBorder="1" applyAlignment="1">
      <alignment horizontal="center" wrapText="1"/>
    </xf>
    <xf numFmtId="0" fontId="45" fillId="34" borderId="14" xfId="0" applyFont="1" applyFill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8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7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164" fontId="45" fillId="0" borderId="19" xfId="0" applyNumberFormat="1" applyFont="1" applyFill="1" applyBorder="1" applyAlignment="1">
      <alignment horizontal="center"/>
    </xf>
    <xf numFmtId="164" fontId="45" fillId="0" borderId="22" xfId="0" applyNumberFormat="1" applyFont="1" applyFill="1" applyBorder="1" applyAlignment="1">
      <alignment horizontal="center"/>
    </xf>
    <xf numFmtId="165" fontId="45" fillId="0" borderId="22" xfId="0" applyNumberFormat="1" applyFont="1" applyFill="1" applyBorder="1" applyAlignment="1">
      <alignment horizontal="center"/>
    </xf>
    <xf numFmtId="0" fontId="45" fillId="0" borderId="22" xfId="0" applyFont="1" applyFill="1" applyBorder="1" applyAlignment="1">
      <alignment horizontal="center"/>
    </xf>
    <xf numFmtId="0" fontId="45" fillId="0" borderId="22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16" xfId="0" applyFont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164" fontId="45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wrapText="1"/>
    </xf>
    <xf numFmtId="164" fontId="45" fillId="0" borderId="0" xfId="0" applyNumberFormat="1" applyFont="1" applyFill="1" applyBorder="1" applyAlignment="1">
      <alignment horizontal="center"/>
    </xf>
    <xf numFmtId="165" fontId="45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horizontal="right"/>
    </xf>
    <xf numFmtId="0" fontId="4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left"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3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Relationship Id="rId3" Type="http://schemas.openxmlformats.org/officeDocument/2006/relationships/image" Target="../media/image3.wmf" /><Relationship Id="rId4" Type="http://schemas.openxmlformats.org/officeDocument/2006/relationships/image" Target="../media/image7.wmf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SheetLayoutView="100" zoomScalePageLayoutView="0" workbookViewId="0" topLeftCell="A4">
      <selection activeCell="B13" sqref="B13"/>
    </sheetView>
  </sheetViews>
  <sheetFormatPr defaultColWidth="9.140625" defaultRowHeight="12.75"/>
  <cols>
    <col min="1" max="1" width="2.421875" style="8" customWidth="1"/>
    <col min="2" max="2" width="33.7109375" style="9" customWidth="1"/>
    <col min="3" max="3" width="7.140625" style="9" bestFit="1" customWidth="1"/>
    <col min="4" max="5" width="8.8515625" style="9" customWidth="1"/>
    <col min="6" max="6" width="8.421875" style="9" customWidth="1"/>
    <col min="7" max="7" width="5.8515625" style="9" bestFit="1" customWidth="1"/>
    <col min="8" max="8" width="6.421875" style="9" customWidth="1"/>
    <col min="9" max="9" width="8.421875" style="9" bestFit="1" customWidth="1"/>
    <col min="10" max="10" width="9.28125" style="9" customWidth="1"/>
    <col min="11" max="11" width="9.8515625" style="9" customWidth="1"/>
    <col min="12" max="12" width="7.57421875" style="9" bestFit="1" customWidth="1"/>
    <col min="13" max="13" width="8.8515625" style="9" bestFit="1" customWidth="1"/>
    <col min="14" max="14" width="7.57421875" style="9" bestFit="1" customWidth="1"/>
    <col min="15" max="15" width="3.28125" style="9" customWidth="1"/>
    <col min="16" max="17" width="9.140625" style="9" customWidth="1"/>
    <col min="18" max="18" width="2.57421875" style="9" bestFit="1" customWidth="1"/>
    <col min="19" max="16384" width="9.140625" style="9" customWidth="1"/>
  </cols>
  <sheetData>
    <row r="1" spans="1:5" ht="15">
      <c r="A1" s="1"/>
      <c r="E1" s="11" t="s">
        <v>36</v>
      </c>
    </row>
    <row r="2" spans="1:5" ht="15">
      <c r="A2" s="1"/>
      <c r="E2" s="18"/>
    </row>
    <row r="3" spans="1:14" ht="11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9" s="8" customFormat="1" ht="57.75">
      <c r="A4" s="7"/>
      <c r="B4" s="5" t="s">
        <v>11</v>
      </c>
      <c r="C4" s="5" t="s">
        <v>0</v>
      </c>
      <c r="D4" s="5" t="s">
        <v>19</v>
      </c>
      <c r="E4" s="5" t="s">
        <v>12</v>
      </c>
      <c r="F4" s="5" t="s">
        <v>13</v>
      </c>
      <c r="G4" s="5" t="s">
        <v>10</v>
      </c>
      <c r="H4" s="5" t="s">
        <v>20</v>
      </c>
      <c r="I4" s="5" t="s">
        <v>8</v>
      </c>
      <c r="J4" s="5" t="s">
        <v>9</v>
      </c>
      <c r="K4" s="5" t="s">
        <v>21</v>
      </c>
      <c r="L4" s="12" t="s">
        <v>6</v>
      </c>
      <c r="M4" s="12" t="s">
        <v>7</v>
      </c>
      <c r="N4" s="5" t="s">
        <v>5</v>
      </c>
      <c r="P4" s="10" t="s">
        <v>18</v>
      </c>
      <c r="Q4" s="15" t="s">
        <v>17</v>
      </c>
      <c r="S4" s="8" t="s">
        <v>16</v>
      </c>
    </row>
    <row r="5" spans="1:19" s="8" customFormat="1" ht="15">
      <c r="A5" s="2"/>
      <c r="B5" s="6" t="s">
        <v>3</v>
      </c>
      <c r="C5" s="6" t="s">
        <v>4</v>
      </c>
      <c r="D5" s="6" t="s">
        <v>3</v>
      </c>
      <c r="E5" s="13" t="s">
        <v>14</v>
      </c>
      <c r="F5" s="13" t="s">
        <v>14</v>
      </c>
      <c r="G5" s="6" t="s">
        <v>1</v>
      </c>
      <c r="H5" s="6" t="s">
        <v>2</v>
      </c>
      <c r="I5" s="6" t="s">
        <v>2</v>
      </c>
      <c r="J5" s="6" t="s">
        <v>2</v>
      </c>
      <c r="K5" s="6" t="s">
        <v>2</v>
      </c>
      <c r="L5" s="6" t="s">
        <v>3</v>
      </c>
      <c r="M5" s="6" t="s">
        <v>3</v>
      </c>
      <c r="N5" s="6" t="s">
        <v>3</v>
      </c>
      <c r="P5" s="9"/>
      <c r="Q5" s="9"/>
      <c r="R5" s="14" t="s">
        <v>15</v>
      </c>
      <c r="S5" s="9"/>
    </row>
    <row r="6" spans="1:18" ht="14.25" customHeight="1">
      <c r="A6" s="2">
        <v>1</v>
      </c>
      <c r="B6" s="3" t="s">
        <v>95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R6" s="14"/>
    </row>
    <row r="7" spans="1:19" ht="16.5" customHeight="1">
      <c r="A7" s="7"/>
      <c r="B7" s="32" t="s">
        <v>96</v>
      </c>
      <c r="C7" s="16">
        <v>80</v>
      </c>
      <c r="D7" s="16">
        <v>2</v>
      </c>
      <c r="E7" s="16">
        <v>30</v>
      </c>
      <c r="F7" s="16">
        <v>70</v>
      </c>
      <c r="G7" s="16">
        <v>48</v>
      </c>
      <c r="H7" s="25">
        <f>G7*1000/(400*0.8*SQRT(3))</f>
        <v>86.60254037844388</v>
      </c>
      <c r="I7" s="16">
        <v>100</v>
      </c>
      <c r="J7" s="16">
        <f>1.6*I7</f>
        <v>160</v>
      </c>
      <c r="K7" s="25">
        <v>173</v>
      </c>
      <c r="L7" s="6" t="s">
        <v>22</v>
      </c>
      <c r="M7" s="6" t="s">
        <v>22</v>
      </c>
      <c r="N7" s="6" t="s">
        <v>22</v>
      </c>
      <c r="Q7" s="9">
        <f>J7</f>
        <v>160</v>
      </c>
      <c r="R7" s="14" t="s">
        <v>15</v>
      </c>
      <c r="S7" s="9">
        <f>1.45*K7</f>
        <v>250.85</v>
      </c>
    </row>
    <row r="8" spans="1:18" ht="14.25" customHeight="1">
      <c r="A8" s="2">
        <v>1</v>
      </c>
      <c r="B8" s="3" t="s">
        <v>83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4"/>
      <c r="R8" s="14"/>
    </row>
    <row r="9" spans="1:19" ht="16.5" customHeight="1">
      <c r="A9" s="7"/>
      <c r="B9" s="32" t="s">
        <v>97</v>
      </c>
      <c r="C9" s="16">
        <v>15</v>
      </c>
      <c r="D9" s="16">
        <v>2</v>
      </c>
      <c r="E9" s="16">
        <v>30</v>
      </c>
      <c r="F9" s="16">
        <v>70</v>
      </c>
      <c r="G9" s="16">
        <v>48</v>
      </c>
      <c r="H9" s="25">
        <f>G9*1000/(400*0.8*SQRT(3))</f>
        <v>86.60254037844388</v>
      </c>
      <c r="I9" s="16">
        <v>100</v>
      </c>
      <c r="J9" s="16">
        <f>1.6*I9</f>
        <v>160</v>
      </c>
      <c r="K9" s="25">
        <f>173*0.85</f>
        <v>147.04999999999998</v>
      </c>
      <c r="L9" s="6" t="s">
        <v>22</v>
      </c>
      <c r="M9" s="6" t="s">
        <v>22</v>
      </c>
      <c r="N9" s="6" t="s">
        <v>22</v>
      </c>
      <c r="Q9" s="9">
        <f>J9</f>
        <v>160</v>
      </c>
      <c r="R9" s="14" t="s">
        <v>15</v>
      </c>
      <c r="S9" s="9">
        <f>1.45*K9</f>
        <v>213.22249999999997</v>
      </c>
    </row>
    <row r="10" spans="1:18" ht="16.5" customHeight="1">
      <c r="A10" s="2">
        <v>2</v>
      </c>
      <c r="B10" s="3" t="s">
        <v>84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R10" s="14"/>
    </row>
    <row r="11" spans="1:19" ht="16.5" customHeight="1">
      <c r="A11" s="45"/>
      <c r="B11" s="27" t="s">
        <v>98</v>
      </c>
      <c r="C11" s="16">
        <v>10</v>
      </c>
      <c r="D11" s="16">
        <v>2</v>
      </c>
      <c r="E11" s="16">
        <v>30</v>
      </c>
      <c r="F11" s="16">
        <v>70</v>
      </c>
      <c r="G11" s="16">
        <v>25.5</v>
      </c>
      <c r="H11" s="25">
        <f>G11*1000/(400*0.8*SQRT(3))</f>
        <v>46.00759957604831</v>
      </c>
      <c r="I11" s="16">
        <v>63</v>
      </c>
      <c r="J11" s="16">
        <f>1.6*I11</f>
        <v>100.80000000000001</v>
      </c>
      <c r="K11" s="25">
        <f>173*0.85</f>
        <v>147.04999999999998</v>
      </c>
      <c r="L11" s="6" t="s">
        <v>22</v>
      </c>
      <c r="M11" s="6" t="s">
        <v>22</v>
      </c>
      <c r="N11" s="6" t="s">
        <v>22</v>
      </c>
      <c r="Q11" s="9">
        <f>J11</f>
        <v>100.80000000000001</v>
      </c>
      <c r="R11" s="14" t="s">
        <v>15</v>
      </c>
      <c r="S11" s="9">
        <f>1.45*K11</f>
        <v>213.22249999999997</v>
      </c>
    </row>
    <row r="12" spans="1:18" ht="16.5" customHeight="1">
      <c r="A12" s="2">
        <v>3</v>
      </c>
      <c r="B12" s="3" t="s">
        <v>85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"/>
      <c r="R12" s="14"/>
    </row>
    <row r="13" spans="1:19" ht="16.5" customHeight="1">
      <c r="A13" s="7"/>
      <c r="B13" s="32" t="s">
        <v>98</v>
      </c>
      <c r="C13" s="16">
        <v>5</v>
      </c>
      <c r="D13" s="16">
        <v>2</v>
      </c>
      <c r="E13" s="16">
        <v>30</v>
      </c>
      <c r="F13" s="16">
        <v>70</v>
      </c>
      <c r="G13" s="16">
        <v>22.5</v>
      </c>
      <c r="H13" s="25">
        <f>G13*1000/(400*0.8*SQRT(3))</f>
        <v>40.59494080239556</v>
      </c>
      <c r="I13" s="16">
        <v>50</v>
      </c>
      <c r="J13" s="16">
        <f>1.6*I13</f>
        <v>80</v>
      </c>
      <c r="K13" s="25">
        <f>173*0.85</f>
        <v>147.04999999999998</v>
      </c>
      <c r="L13" s="6" t="s">
        <v>22</v>
      </c>
      <c r="M13" s="6" t="s">
        <v>22</v>
      </c>
      <c r="N13" s="6" t="s">
        <v>22</v>
      </c>
      <c r="Q13" s="9">
        <f>J13</f>
        <v>80</v>
      </c>
      <c r="R13" s="14" t="s">
        <v>15</v>
      </c>
      <c r="S13" s="9">
        <f>1.45*K13</f>
        <v>213.22249999999997</v>
      </c>
    </row>
    <row r="14" spans="1:18" ht="16.5" customHeight="1">
      <c r="A14" s="2">
        <v>4</v>
      </c>
      <c r="B14" s="3" t="s">
        <v>88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R14" s="14"/>
    </row>
    <row r="15" spans="1:19" ht="16.5" customHeight="1">
      <c r="A15" s="7"/>
      <c r="B15" s="32" t="s">
        <v>91</v>
      </c>
      <c r="C15" s="16">
        <v>70</v>
      </c>
      <c r="D15" s="16">
        <v>3</v>
      </c>
      <c r="E15" s="16">
        <v>30</v>
      </c>
      <c r="F15" s="16">
        <v>70</v>
      </c>
      <c r="G15" s="16">
        <v>18.5</v>
      </c>
      <c r="H15" s="25">
        <f>G15*1000/(400*0.8*SQRT(3))</f>
        <v>33.378062437525244</v>
      </c>
      <c r="I15" s="16">
        <v>40</v>
      </c>
      <c r="J15" s="16">
        <f>1.45*I15</f>
        <v>58</v>
      </c>
      <c r="K15" s="25">
        <f>85*0.85</f>
        <v>72.25</v>
      </c>
      <c r="L15" s="6" t="s">
        <v>22</v>
      </c>
      <c r="M15" s="6" t="s">
        <v>22</v>
      </c>
      <c r="N15" s="6" t="s">
        <v>22</v>
      </c>
      <c r="Q15" s="9">
        <f>J15</f>
        <v>58</v>
      </c>
      <c r="R15" s="14" t="s">
        <v>15</v>
      </c>
      <c r="S15" s="9">
        <f>1.45*K15</f>
        <v>104.7625</v>
      </c>
    </row>
    <row r="16" spans="1:18" ht="14.25" customHeight="1">
      <c r="A16" s="2">
        <v>5</v>
      </c>
      <c r="B16" s="3" t="s">
        <v>80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  <c r="R16" s="14"/>
    </row>
    <row r="17" spans="1:19" ht="16.5" customHeight="1">
      <c r="A17" s="7"/>
      <c r="B17" s="27" t="s">
        <v>82</v>
      </c>
      <c r="C17" s="16">
        <v>110</v>
      </c>
      <c r="D17" s="16">
        <v>3</v>
      </c>
      <c r="E17" s="16">
        <v>30</v>
      </c>
      <c r="F17" s="16">
        <v>70</v>
      </c>
      <c r="G17" s="16">
        <v>18.5</v>
      </c>
      <c r="H17" s="33">
        <f>G17*1000/(400*0.8*SQRT(3))</f>
        <v>33.378062437525244</v>
      </c>
      <c r="I17" s="16">
        <v>40</v>
      </c>
      <c r="J17" s="16">
        <f>1.45*I17</f>
        <v>58</v>
      </c>
      <c r="K17" s="25">
        <f>85*0.85</f>
        <v>72.25</v>
      </c>
      <c r="L17" s="6" t="s">
        <v>22</v>
      </c>
      <c r="M17" s="6" t="s">
        <v>22</v>
      </c>
      <c r="N17" s="6" t="s">
        <v>22</v>
      </c>
      <c r="Q17" s="9">
        <f>J17</f>
        <v>58</v>
      </c>
      <c r="R17" s="14" t="s">
        <v>15</v>
      </c>
      <c r="S17" s="9">
        <f>1.45*K17</f>
        <v>104.7625</v>
      </c>
    </row>
    <row r="18" spans="1:18" ht="11.25" customHeight="1">
      <c r="A18" s="2">
        <v>6</v>
      </c>
      <c r="B18" s="3" t="s">
        <v>81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R18" s="14"/>
    </row>
    <row r="19" spans="1:19" ht="11.25" customHeight="1">
      <c r="A19" s="7"/>
      <c r="B19" s="27" t="s">
        <v>93</v>
      </c>
      <c r="C19" s="16">
        <v>60</v>
      </c>
      <c r="D19" s="16">
        <v>4</v>
      </c>
      <c r="E19" s="16">
        <v>30</v>
      </c>
      <c r="F19" s="16">
        <v>70</v>
      </c>
      <c r="G19" s="16">
        <v>11</v>
      </c>
      <c r="H19" s="33">
        <f>G19*1000/(400*0.8*SQRT(3))</f>
        <v>19.846415503393388</v>
      </c>
      <c r="I19" s="16">
        <v>25</v>
      </c>
      <c r="J19" s="16">
        <f>1.1*I19</f>
        <v>27.500000000000004</v>
      </c>
      <c r="K19" s="25">
        <f>2*26*0.72</f>
        <v>37.44</v>
      </c>
      <c r="L19" s="6" t="s">
        <v>22</v>
      </c>
      <c r="M19" s="6" t="s">
        <v>22</v>
      </c>
      <c r="N19" s="6" t="s">
        <v>22</v>
      </c>
      <c r="Q19" s="9">
        <f>J19</f>
        <v>27.500000000000004</v>
      </c>
      <c r="R19" s="14" t="s">
        <v>15</v>
      </c>
      <c r="S19" s="9">
        <f>1.45*K19</f>
        <v>54.288</v>
      </c>
    </row>
    <row r="20" spans="1:18" ht="11.25" customHeight="1">
      <c r="A20" s="2">
        <v>7</v>
      </c>
      <c r="B20" s="3" t="s">
        <v>89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R20" s="14"/>
    </row>
    <row r="21" spans="1:19" ht="11.25" customHeight="1">
      <c r="A21" s="7"/>
      <c r="B21" s="27" t="s">
        <v>93</v>
      </c>
      <c r="C21" s="16">
        <v>25</v>
      </c>
      <c r="D21" s="16">
        <v>4</v>
      </c>
      <c r="E21" s="16">
        <v>30</v>
      </c>
      <c r="F21" s="16">
        <v>70</v>
      </c>
      <c r="G21" s="16">
        <v>11</v>
      </c>
      <c r="H21" s="33">
        <f>G21*1000/(400*0.8*SQRT(3))</f>
        <v>19.846415503393388</v>
      </c>
      <c r="I21" s="16">
        <v>25</v>
      </c>
      <c r="J21" s="16">
        <f>1.1*I21</f>
        <v>27.500000000000004</v>
      </c>
      <c r="K21" s="25">
        <f>2*26*0.72</f>
        <v>37.44</v>
      </c>
      <c r="L21" s="6" t="s">
        <v>22</v>
      </c>
      <c r="M21" s="6" t="s">
        <v>22</v>
      </c>
      <c r="N21" s="6" t="s">
        <v>22</v>
      </c>
      <c r="Q21" s="9">
        <f>J21</f>
        <v>27.500000000000004</v>
      </c>
      <c r="R21" s="14" t="s">
        <v>15</v>
      </c>
      <c r="S21" s="9">
        <f>1.45*K21</f>
        <v>54.288</v>
      </c>
    </row>
    <row r="22" spans="1:14" ht="11.25" customHeight="1">
      <c r="A22" s="2">
        <v>8</v>
      </c>
      <c r="B22" s="3" t="s">
        <v>94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</row>
    <row r="23" spans="1:19" ht="11.25" customHeight="1">
      <c r="A23" s="7"/>
      <c r="B23" s="27" t="s">
        <v>92</v>
      </c>
      <c r="C23" s="16">
        <v>25</v>
      </c>
      <c r="D23" s="16">
        <v>4</v>
      </c>
      <c r="E23" s="16">
        <v>30</v>
      </c>
      <c r="F23" s="16">
        <v>70</v>
      </c>
      <c r="G23" s="16">
        <v>7.5</v>
      </c>
      <c r="H23" s="33">
        <f>G23*1000/(400*0.8*SQRT(3))</f>
        <v>13.531646934131855</v>
      </c>
      <c r="I23" s="16">
        <v>20</v>
      </c>
      <c r="J23" s="16">
        <f>1.1*I23</f>
        <v>22</v>
      </c>
      <c r="K23" s="25">
        <f>34*0.72</f>
        <v>24.48</v>
      </c>
      <c r="L23" s="6" t="s">
        <v>22</v>
      </c>
      <c r="M23" s="6" t="s">
        <v>22</v>
      </c>
      <c r="N23" s="6" t="s">
        <v>22</v>
      </c>
      <c r="P23" s="17"/>
      <c r="Q23" s="9">
        <f>J23</f>
        <v>22</v>
      </c>
      <c r="R23" s="14" t="s">
        <v>15</v>
      </c>
      <c r="S23" s="9">
        <f>1.45*K23</f>
        <v>35.496</v>
      </c>
    </row>
    <row r="25" ht="11.25">
      <c r="B25" s="9" t="s">
        <v>33</v>
      </c>
    </row>
    <row r="26" ht="11.25">
      <c r="B26" s="9" t="s">
        <v>37</v>
      </c>
    </row>
    <row r="27" ht="11.25">
      <c r="B27" s="9" t="s">
        <v>34</v>
      </c>
    </row>
    <row r="28" ht="11.25">
      <c r="B28" s="9" t="s">
        <v>35</v>
      </c>
    </row>
  </sheetData>
  <sheetProtection/>
  <printOptions/>
  <pageMargins left="0.5905511811023623" right="0.5905511811023623" top="0.984251968503937" bottom="0.5905511811023623" header="0.5118110236220472" footer="0.5118110236220472"/>
  <pageSetup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3.421875" style="0" customWidth="1"/>
    <col min="2" max="2" width="26.57421875" style="31" customWidth="1"/>
    <col min="3" max="3" width="6.421875" style="20" bestFit="1" customWidth="1"/>
    <col min="4" max="4" width="6.421875" style="20" customWidth="1"/>
    <col min="5" max="5" width="10.7109375" style="20" bestFit="1" customWidth="1"/>
    <col min="6" max="6" width="7.57421875" style="20" customWidth="1"/>
    <col min="7" max="7" width="9.8515625" style="20" customWidth="1"/>
    <col min="8" max="8" width="10.7109375" style="20" customWidth="1"/>
    <col min="9" max="9" width="9.421875" style="20" bestFit="1" customWidth="1"/>
    <col min="10" max="10" width="13.7109375" style="20" bestFit="1" customWidth="1"/>
    <col min="16" max="16" width="10.00390625" style="0" bestFit="1" customWidth="1"/>
    <col min="17" max="17" width="12.421875" style="0" bestFit="1" customWidth="1"/>
  </cols>
  <sheetData>
    <row r="1" spans="1:10" ht="15">
      <c r="A1" s="1"/>
      <c r="B1" s="24"/>
      <c r="C1" s="8"/>
      <c r="D1" s="8"/>
      <c r="E1" s="11" t="s">
        <v>32</v>
      </c>
      <c r="F1" s="8"/>
      <c r="G1" s="8"/>
      <c r="H1" s="8"/>
      <c r="I1" s="8"/>
      <c r="J1" s="8"/>
    </row>
    <row r="2" spans="1:10" ht="15">
      <c r="A2" s="1"/>
      <c r="B2" s="24"/>
      <c r="C2" s="8"/>
      <c r="D2" s="8"/>
      <c r="E2" s="18"/>
      <c r="F2" s="8"/>
      <c r="G2" s="8"/>
      <c r="H2" s="8"/>
      <c r="I2" s="8"/>
      <c r="J2" s="8"/>
    </row>
    <row r="3" spans="1:10" ht="12.75">
      <c r="A3" s="2"/>
      <c r="B3" s="28"/>
      <c r="C3" s="3"/>
      <c r="D3" s="3"/>
      <c r="E3" s="3"/>
      <c r="F3" s="3"/>
      <c r="G3" s="3"/>
      <c r="H3" s="3"/>
      <c r="I3" s="3"/>
      <c r="J3" s="4"/>
    </row>
    <row r="4" spans="1:10" ht="49.5">
      <c r="A4" s="7"/>
      <c r="B4" s="29" t="s">
        <v>11</v>
      </c>
      <c r="C4" s="5" t="s">
        <v>0</v>
      </c>
      <c r="D4" s="5" t="s">
        <v>25</v>
      </c>
      <c r="E4" s="5" t="s">
        <v>27</v>
      </c>
      <c r="F4" s="5" t="s">
        <v>10</v>
      </c>
      <c r="G4" s="5" t="s">
        <v>23</v>
      </c>
      <c r="H4" s="19" t="s">
        <v>31</v>
      </c>
      <c r="I4" s="19" t="s">
        <v>30</v>
      </c>
      <c r="J4" s="12" t="s">
        <v>29</v>
      </c>
    </row>
    <row r="5" spans="1:10" ht="18" customHeight="1">
      <c r="A5" s="23"/>
      <c r="B5" s="30" t="s">
        <v>3</v>
      </c>
      <c r="C5" s="6" t="s">
        <v>4</v>
      </c>
      <c r="D5" s="6" t="s">
        <v>26</v>
      </c>
      <c r="E5" s="22"/>
      <c r="F5" s="6" t="s">
        <v>1</v>
      </c>
      <c r="G5" s="6" t="s">
        <v>24</v>
      </c>
      <c r="H5" s="6" t="s">
        <v>28</v>
      </c>
      <c r="I5" s="6"/>
      <c r="J5" s="6" t="s">
        <v>3</v>
      </c>
    </row>
    <row r="6" spans="1:10" s="72" customFormat="1" ht="12.75">
      <c r="A6" s="2">
        <v>1</v>
      </c>
      <c r="B6" s="3" t="s">
        <v>95</v>
      </c>
      <c r="C6" s="3"/>
      <c r="D6" s="3"/>
      <c r="E6" s="3"/>
      <c r="F6" s="3"/>
      <c r="G6" s="3"/>
      <c r="H6" s="3"/>
      <c r="I6" s="3"/>
      <c r="J6" s="4"/>
    </row>
    <row r="7" spans="1:10" s="72" customFormat="1" ht="12.75">
      <c r="A7" s="7"/>
      <c r="B7" s="32" t="s">
        <v>96</v>
      </c>
      <c r="C7" s="16">
        <v>80</v>
      </c>
      <c r="D7" s="6">
        <v>35</v>
      </c>
      <c r="E7" s="6">
        <v>57</v>
      </c>
      <c r="F7" s="16">
        <v>48</v>
      </c>
      <c r="G7" s="6">
        <v>400</v>
      </c>
      <c r="H7" s="6">
        <v>4</v>
      </c>
      <c r="I7" s="21">
        <f>10^5*(F7*C7)/(E7*D7*G7*G7)</f>
        <v>1.2030075187969924</v>
      </c>
      <c r="J7" s="6" t="s">
        <v>22</v>
      </c>
    </row>
    <row r="8" spans="1:10" s="72" customFormat="1" ht="12.75">
      <c r="A8" s="2">
        <v>1</v>
      </c>
      <c r="B8" s="3" t="s">
        <v>83</v>
      </c>
      <c r="C8" s="3"/>
      <c r="D8" s="3"/>
      <c r="E8" s="3"/>
      <c r="F8" s="3"/>
      <c r="G8" s="3"/>
      <c r="H8" s="3"/>
      <c r="I8" s="3"/>
      <c r="J8" s="4"/>
    </row>
    <row r="9" spans="1:10" s="72" customFormat="1" ht="12.75">
      <c r="A9" s="7"/>
      <c r="B9" s="32" t="s">
        <v>97</v>
      </c>
      <c r="C9" s="16">
        <v>15</v>
      </c>
      <c r="D9" s="6">
        <v>35</v>
      </c>
      <c r="E9" s="6">
        <v>57</v>
      </c>
      <c r="F9" s="16">
        <v>48</v>
      </c>
      <c r="G9" s="6">
        <v>400</v>
      </c>
      <c r="H9" s="6">
        <v>4</v>
      </c>
      <c r="I9" s="21">
        <f>10^5*(F9*C9)/(E9*D9*G9*G9)</f>
        <v>0.22556390977443608</v>
      </c>
      <c r="J9" s="6" t="s">
        <v>22</v>
      </c>
    </row>
    <row r="10" spans="1:10" ht="12.75">
      <c r="A10" s="2">
        <v>2</v>
      </c>
      <c r="B10" s="3" t="s">
        <v>86</v>
      </c>
      <c r="C10" s="3"/>
      <c r="D10" s="3"/>
      <c r="E10" s="3"/>
      <c r="F10" s="3"/>
      <c r="G10" s="3"/>
      <c r="H10" s="3"/>
      <c r="I10" s="26"/>
      <c r="J10" s="4"/>
    </row>
    <row r="11" spans="1:10" ht="12.75">
      <c r="A11" s="7"/>
      <c r="B11" s="27" t="s">
        <v>98</v>
      </c>
      <c r="C11" s="16">
        <v>10</v>
      </c>
      <c r="D11" s="6">
        <v>35</v>
      </c>
      <c r="E11" s="6">
        <v>57</v>
      </c>
      <c r="F11" s="16">
        <v>25.5</v>
      </c>
      <c r="G11" s="6">
        <v>400</v>
      </c>
      <c r="H11" s="6">
        <v>4</v>
      </c>
      <c r="I11" s="21">
        <f>10^5*(F11*C11)/(E11*D11*G11*G11)</f>
        <v>0.07988721804511278</v>
      </c>
      <c r="J11" s="6" t="s">
        <v>22</v>
      </c>
    </row>
    <row r="12" spans="1:10" ht="12.75">
      <c r="A12" s="2">
        <v>3</v>
      </c>
      <c r="B12" s="3" t="s">
        <v>87</v>
      </c>
      <c r="C12" s="3"/>
      <c r="D12" s="3"/>
      <c r="E12" s="3"/>
      <c r="F12" s="3"/>
      <c r="G12" s="3"/>
      <c r="H12" s="3"/>
      <c r="I12" s="26"/>
      <c r="J12" s="4"/>
    </row>
    <row r="13" spans="1:10" ht="12.75">
      <c r="A13" s="7"/>
      <c r="B13" s="32" t="s">
        <v>98</v>
      </c>
      <c r="C13" s="16">
        <v>5</v>
      </c>
      <c r="D13" s="6">
        <v>35</v>
      </c>
      <c r="E13" s="6">
        <v>57</v>
      </c>
      <c r="F13" s="16">
        <v>22.5</v>
      </c>
      <c r="G13" s="6">
        <v>400</v>
      </c>
      <c r="H13" s="6">
        <v>4</v>
      </c>
      <c r="I13" s="21">
        <f>10^5*(F13*C13)/(E13*D13*G13*G13)</f>
        <v>0.03524436090225564</v>
      </c>
      <c r="J13" s="6" t="s">
        <v>22</v>
      </c>
    </row>
    <row r="14" spans="1:10" ht="12.75">
      <c r="A14" s="2">
        <v>4</v>
      </c>
      <c r="B14" s="3" t="s">
        <v>88</v>
      </c>
      <c r="C14" s="3"/>
      <c r="D14" s="3"/>
      <c r="E14" s="3"/>
      <c r="F14" s="3"/>
      <c r="G14" s="3"/>
      <c r="H14" s="3"/>
      <c r="I14" s="3"/>
      <c r="J14" s="4"/>
    </row>
    <row r="15" spans="1:10" ht="12.75">
      <c r="A15" s="7"/>
      <c r="B15" s="32" t="s">
        <v>91</v>
      </c>
      <c r="C15" s="16">
        <v>70</v>
      </c>
      <c r="D15" s="6">
        <v>16</v>
      </c>
      <c r="E15" s="6">
        <v>57</v>
      </c>
      <c r="F15" s="16">
        <v>18.5</v>
      </c>
      <c r="G15" s="6">
        <v>400</v>
      </c>
      <c r="H15" s="6">
        <v>4</v>
      </c>
      <c r="I15" s="21">
        <f>10^5*(F15*C15)/(E15*D15*G15*G15)</f>
        <v>0.8874725877192983</v>
      </c>
      <c r="J15" s="6" t="s">
        <v>22</v>
      </c>
    </row>
    <row r="16" spans="1:10" ht="12.75">
      <c r="A16" s="2">
        <v>5</v>
      </c>
      <c r="B16" s="3" t="s">
        <v>80</v>
      </c>
      <c r="C16" s="3"/>
      <c r="D16" s="3"/>
      <c r="E16" s="3"/>
      <c r="F16" s="3"/>
      <c r="G16" s="3"/>
      <c r="H16" s="3"/>
      <c r="I16" s="26"/>
      <c r="J16" s="4"/>
    </row>
    <row r="17" spans="1:10" ht="12.75">
      <c r="A17" s="7"/>
      <c r="B17" s="27" t="s">
        <v>91</v>
      </c>
      <c r="C17" s="16">
        <v>110</v>
      </c>
      <c r="D17" s="6">
        <v>16</v>
      </c>
      <c r="E17" s="6">
        <v>57</v>
      </c>
      <c r="F17" s="16">
        <v>18.5</v>
      </c>
      <c r="G17" s="6">
        <v>400</v>
      </c>
      <c r="H17" s="6">
        <v>4</v>
      </c>
      <c r="I17" s="21">
        <f>10^5*(F17*C17)/(E17*D17*G17*G17)</f>
        <v>1.3945997807017543</v>
      </c>
      <c r="J17" s="6" t="s">
        <v>22</v>
      </c>
    </row>
    <row r="18" spans="1:10" ht="12.75">
      <c r="A18" s="2">
        <v>6</v>
      </c>
      <c r="B18" s="3" t="s">
        <v>81</v>
      </c>
      <c r="C18" s="3"/>
      <c r="D18" s="3"/>
      <c r="E18" s="3"/>
      <c r="F18" s="3"/>
      <c r="G18" s="3"/>
      <c r="H18" s="3"/>
      <c r="I18" s="26"/>
      <c r="J18" s="4"/>
    </row>
    <row r="19" spans="1:10" ht="12.75">
      <c r="A19" s="7"/>
      <c r="B19" s="27" t="s">
        <v>93</v>
      </c>
      <c r="C19" s="16">
        <v>60</v>
      </c>
      <c r="D19" s="6">
        <v>5</v>
      </c>
      <c r="E19" s="6">
        <v>57</v>
      </c>
      <c r="F19" s="16">
        <v>11</v>
      </c>
      <c r="G19" s="6">
        <v>400</v>
      </c>
      <c r="H19" s="6">
        <v>4</v>
      </c>
      <c r="I19" s="21">
        <f>10^5*(F19*C19)/(E19*D19*G19*G19)</f>
        <v>1.4473684210526316</v>
      </c>
      <c r="J19" s="6" t="s">
        <v>22</v>
      </c>
    </row>
    <row r="20" spans="1:10" ht="12.75">
      <c r="A20" s="2">
        <v>7</v>
      </c>
      <c r="B20" s="3" t="s">
        <v>90</v>
      </c>
      <c r="C20" s="3"/>
      <c r="D20" s="3"/>
      <c r="E20" s="3"/>
      <c r="F20" s="3"/>
      <c r="G20" s="3"/>
      <c r="H20" s="3"/>
      <c r="I20" s="26"/>
      <c r="J20" s="4"/>
    </row>
    <row r="21" spans="1:10" ht="12.75">
      <c r="A21" s="7"/>
      <c r="B21" s="27" t="s">
        <v>93</v>
      </c>
      <c r="C21" s="16">
        <v>25</v>
      </c>
      <c r="D21" s="6">
        <v>5</v>
      </c>
      <c r="E21" s="6">
        <v>57</v>
      </c>
      <c r="F21" s="16">
        <v>11</v>
      </c>
      <c r="G21" s="6">
        <v>400</v>
      </c>
      <c r="H21" s="6">
        <v>4</v>
      </c>
      <c r="I21" s="21">
        <f>10^5*(F21*C21)/(E21*D21*G21*G21)</f>
        <v>0.6030701754385965</v>
      </c>
      <c r="J21" s="6" t="s">
        <v>22</v>
      </c>
    </row>
    <row r="22" spans="1:10" ht="12.75">
      <c r="A22" s="2">
        <v>8</v>
      </c>
      <c r="B22" s="3" t="s">
        <v>94</v>
      </c>
      <c r="C22" s="3"/>
      <c r="D22" s="3"/>
      <c r="E22" s="3"/>
      <c r="F22" s="3"/>
      <c r="G22" s="3"/>
      <c r="H22" s="3"/>
      <c r="I22" s="26"/>
      <c r="J22" s="4"/>
    </row>
    <row r="23" spans="1:10" ht="12.75">
      <c r="A23" s="7"/>
      <c r="B23" s="27" t="s">
        <v>92</v>
      </c>
      <c r="C23" s="25">
        <v>25</v>
      </c>
      <c r="D23" s="6">
        <v>4</v>
      </c>
      <c r="E23" s="6">
        <v>57</v>
      </c>
      <c r="F23" s="16">
        <v>7.5</v>
      </c>
      <c r="G23" s="6">
        <v>400</v>
      </c>
      <c r="H23" s="6">
        <v>4</v>
      </c>
      <c r="I23" s="21">
        <f>10^5*(F23*C23)/(E23*D23*G23*G23)</f>
        <v>0.5139802631578947</v>
      </c>
      <c r="J23" s="6" t="s">
        <v>22</v>
      </c>
    </row>
  </sheetData>
  <sheetProtection/>
  <printOptions/>
  <pageMargins left="0.5905511811023623" right="0.5905511811023623" top="0.984251968503937" bottom="0.5905511811023623" header="0.5118110236220472" footer="0.5118110236220472"/>
  <pageSetup horizontalDpi="1200" verticalDpi="1200" orientation="landscape" paperSize="9" r:id="rId8"/>
  <legacyDrawing r:id="rId7"/>
  <oleObjects>
    <oleObject progId="Equation.3" shapeId="808637" r:id="rId1"/>
    <oleObject progId="Equation.3" shapeId="808638" r:id="rId2"/>
    <oleObject progId="Equation.3" shapeId="808640" r:id="rId3"/>
    <oleObject progId="Equation.3" shapeId="808641" r:id="rId4"/>
    <oleObject progId="Equation.3" shapeId="2526739" r:id="rId5"/>
    <oleObject progId="Equation.3" shapeId="927978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D27" sqref="D27"/>
    </sheetView>
  </sheetViews>
  <sheetFormatPr defaultColWidth="9.140625" defaultRowHeight="12.75"/>
  <cols>
    <col min="4" max="4" width="10.421875" style="72" customWidth="1"/>
    <col min="5" max="6" width="9.140625" style="72" customWidth="1"/>
    <col min="7" max="7" width="11.421875" style="0" customWidth="1"/>
    <col min="8" max="8" width="11.28125" style="0" customWidth="1"/>
  </cols>
  <sheetData>
    <row r="1" spans="1:15" ht="14.25">
      <c r="A1" s="1"/>
      <c r="B1" s="1"/>
      <c r="C1" s="69"/>
      <c r="D1" s="1"/>
      <c r="E1" s="1"/>
      <c r="F1" s="1"/>
      <c r="G1" s="70" t="s">
        <v>38</v>
      </c>
      <c r="H1" s="8"/>
      <c r="I1" s="1"/>
      <c r="J1" s="8"/>
      <c r="K1" s="1"/>
      <c r="L1" s="1"/>
      <c r="M1" s="1"/>
      <c r="N1" s="1"/>
      <c r="O1" s="1"/>
    </row>
    <row r="2" spans="1:15" ht="12.75">
      <c r="A2" s="85">
        <v>1</v>
      </c>
      <c r="B2" s="35"/>
      <c r="C2" s="86" t="s">
        <v>66</v>
      </c>
      <c r="D2" s="87"/>
      <c r="E2" s="36"/>
      <c r="F2" s="87"/>
      <c r="G2" s="36"/>
      <c r="H2" s="36"/>
      <c r="I2" s="36"/>
      <c r="J2" s="36"/>
      <c r="K2" s="35"/>
      <c r="L2" s="35"/>
      <c r="M2" s="35"/>
      <c r="N2" s="35"/>
      <c r="O2" s="37"/>
    </row>
    <row r="3" spans="1:15" ht="22.5">
      <c r="A3" s="88"/>
      <c r="B3" s="38" t="s">
        <v>39</v>
      </c>
      <c r="C3" s="39" t="s">
        <v>74</v>
      </c>
      <c r="D3" s="40" t="s">
        <v>75</v>
      </c>
      <c r="E3" s="40" t="s">
        <v>76</v>
      </c>
      <c r="F3" s="40"/>
      <c r="G3" s="40"/>
      <c r="H3" s="40"/>
      <c r="I3" s="41"/>
      <c r="J3" s="42" t="s">
        <v>40</v>
      </c>
      <c r="K3" s="43" t="s">
        <v>41</v>
      </c>
      <c r="L3" s="44" t="s">
        <v>42</v>
      </c>
      <c r="M3" s="39" t="s">
        <v>43</v>
      </c>
      <c r="N3" s="39" t="s">
        <v>67</v>
      </c>
      <c r="O3" s="39" t="s">
        <v>44</v>
      </c>
    </row>
    <row r="4" spans="1:15" ht="12.75">
      <c r="A4" s="45"/>
      <c r="B4" s="89" t="s">
        <v>45</v>
      </c>
      <c r="C4" s="90" t="s">
        <v>46</v>
      </c>
      <c r="D4" s="47" t="s">
        <v>47</v>
      </c>
      <c r="E4" s="47" t="s">
        <v>62</v>
      </c>
      <c r="F4" s="47"/>
      <c r="G4" s="47"/>
      <c r="H4" s="47"/>
      <c r="I4" s="47"/>
      <c r="J4" s="48" t="s">
        <v>48</v>
      </c>
      <c r="K4" s="49" t="s">
        <v>49</v>
      </c>
      <c r="L4" s="50" t="s">
        <v>50</v>
      </c>
      <c r="M4" s="46" t="s">
        <v>51</v>
      </c>
      <c r="N4" s="46" t="s">
        <v>52</v>
      </c>
      <c r="O4" s="46" t="s">
        <v>53</v>
      </c>
    </row>
    <row r="5" spans="1:15" ht="12.75">
      <c r="A5" s="45"/>
      <c r="B5" s="91"/>
      <c r="C5" s="55" t="s">
        <v>54</v>
      </c>
      <c r="D5" s="38">
        <v>354</v>
      </c>
      <c r="E5" s="38">
        <v>35</v>
      </c>
      <c r="F5" s="38"/>
      <c r="G5" s="38"/>
      <c r="H5" s="38"/>
      <c r="I5" s="38"/>
      <c r="J5" s="52" t="s">
        <v>54</v>
      </c>
      <c r="K5" s="51" t="s">
        <v>54</v>
      </c>
      <c r="L5" s="53"/>
      <c r="M5" s="53"/>
      <c r="N5" s="53"/>
      <c r="O5" s="53"/>
    </row>
    <row r="6" spans="1:15" ht="12.75">
      <c r="A6" s="45"/>
      <c r="B6" s="54">
        <v>230</v>
      </c>
      <c r="C6" s="65">
        <v>0.0092</v>
      </c>
      <c r="D6" s="55">
        <v>0.253</v>
      </c>
      <c r="E6" s="55">
        <v>0.524</v>
      </c>
      <c r="F6" s="55"/>
      <c r="G6" s="55"/>
      <c r="H6" s="55"/>
      <c r="I6" s="55"/>
      <c r="J6" s="56">
        <f>C6+(D6/1000)*2*D5+(E6/1000)*2*E5+(F6/1000)*2*F5+(G6/1000)*2*G5+(H6/1000)*2*H5+(I6/1000)*2*I5</f>
        <v>0.22500399999999998</v>
      </c>
      <c r="K6" s="57">
        <f>SQRT(J6^2+J9^2)</f>
        <v>0.24332893296112568</v>
      </c>
      <c r="L6" s="58">
        <f>(0.8*B6)/K6</f>
        <v>756.1780580749759</v>
      </c>
      <c r="M6" s="59">
        <f>N6*O6</f>
        <v>712.5</v>
      </c>
      <c r="N6" s="60">
        <v>125</v>
      </c>
      <c r="O6" s="59">
        <v>5.7</v>
      </c>
    </row>
    <row r="7" spans="1:15" ht="12.75">
      <c r="A7" s="45"/>
      <c r="B7" s="61"/>
      <c r="C7" s="90" t="s">
        <v>55</v>
      </c>
      <c r="D7" s="47" t="s">
        <v>56</v>
      </c>
      <c r="E7" s="47" t="s">
        <v>56</v>
      </c>
      <c r="F7" s="47"/>
      <c r="G7" s="47"/>
      <c r="H7" s="47"/>
      <c r="I7" s="47"/>
      <c r="J7" s="62" t="s">
        <v>57</v>
      </c>
      <c r="K7" s="61"/>
      <c r="L7" s="63"/>
      <c r="M7" s="63" t="s">
        <v>58</v>
      </c>
      <c r="N7" s="63"/>
      <c r="O7" s="54"/>
    </row>
    <row r="8" spans="1:15" ht="12.75">
      <c r="A8" s="45"/>
      <c r="B8" s="61"/>
      <c r="C8" s="55" t="s">
        <v>54</v>
      </c>
      <c r="D8" s="38">
        <f>D5</f>
        <v>354</v>
      </c>
      <c r="E8" s="38">
        <f>E5</f>
        <v>35</v>
      </c>
      <c r="F8" s="38"/>
      <c r="G8" s="38"/>
      <c r="H8" s="38"/>
      <c r="I8" s="38"/>
      <c r="J8" s="51" t="s">
        <v>54</v>
      </c>
      <c r="K8" s="61"/>
      <c r="L8" s="63"/>
      <c r="M8" s="63" t="s">
        <v>59</v>
      </c>
      <c r="N8" s="63"/>
      <c r="O8" s="54"/>
    </row>
    <row r="9" spans="1:15" ht="12.75">
      <c r="A9" s="64"/>
      <c r="B9" s="60"/>
      <c r="C9" s="65">
        <v>0.0304</v>
      </c>
      <c r="D9" s="65">
        <v>0.08</v>
      </c>
      <c r="E9" s="65">
        <v>0.08</v>
      </c>
      <c r="F9" s="65"/>
      <c r="G9" s="65"/>
      <c r="H9" s="65"/>
      <c r="I9" s="65"/>
      <c r="J9" s="66">
        <f>C9+(D9/1000)*2*D8+(E9/1000)*2*E8+(F9/1000)*2*F8+(G9/1000)*2*G8+(H9/1000)*2*H8+(I9/1000)*2*I8</f>
        <v>0.09264</v>
      </c>
      <c r="K9" s="67"/>
      <c r="L9" s="68"/>
      <c r="M9" s="68" t="s">
        <v>60</v>
      </c>
      <c r="N9" s="68"/>
      <c r="O9" s="60"/>
    </row>
    <row r="10" spans="1:16" ht="12.75">
      <c r="A10" s="85">
        <v>2</v>
      </c>
      <c r="B10" s="35"/>
      <c r="C10" s="86" t="s">
        <v>71</v>
      </c>
      <c r="D10" s="87"/>
      <c r="E10" s="36"/>
      <c r="F10" s="87"/>
      <c r="G10" s="36"/>
      <c r="H10" s="36"/>
      <c r="I10" s="36"/>
      <c r="J10" s="36"/>
      <c r="K10" s="35"/>
      <c r="L10" s="35"/>
      <c r="M10" s="35"/>
      <c r="N10" s="35"/>
      <c r="O10" s="37"/>
      <c r="P10" s="34"/>
    </row>
    <row r="11" spans="1:16" ht="22.5">
      <c r="A11" s="88"/>
      <c r="B11" s="38" t="s">
        <v>39</v>
      </c>
      <c r="C11" s="92" t="s">
        <v>74</v>
      </c>
      <c r="D11" s="40" t="s">
        <v>75</v>
      </c>
      <c r="E11" s="40" t="s">
        <v>76</v>
      </c>
      <c r="F11" s="40" t="s">
        <v>77</v>
      </c>
      <c r="G11" s="40" t="s">
        <v>61</v>
      </c>
      <c r="H11" s="40"/>
      <c r="I11" s="41"/>
      <c r="J11" s="42" t="s">
        <v>40</v>
      </c>
      <c r="K11" s="43" t="s">
        <v>41</v>
      </c>
      <c r="L11" s="44" t="s">
        <v>42</v>
      </c>
      <c r="M11" s="39" t="s">
        <v>43</v>
      </c>
      <c r="N11" s="39" t="s">
        <v>65</v>
      </c>
      <c r="O11" s="39" t="s">
        <v>68</v>
      </c>
      <c r="P11" s="34"/>
    </row>
    <row r="12" spans="1:16" ht="12.75">
      <c r="A12" s="45"/>
      <c r="B12" s="89" t="s">
        <v>45</v>
      </c>
      <c r="C12" s="90" t="s">
        <v>46</v>
      </c>
      <c r="D12" s="47" t="s">
        <v>47</v>
      </c>
      <c r="E12" s="47" t="s">
        <v>62</v>
      </c>
      <c r="F12" s="47" t="s">
        <v>63</v>
      </c>
      <c r="G12" s="47" t="s">
        <v>64</v>
      </c>
      <c r="H12" s="47"/>
      <c r="I12" s="47"/>
      <c r="J12" s="48" t="s">
        <v>48</v>
      </c>
      <c r="K12" s="49" t="s">
        <v>49</v>
      </c>
      <c r="L12" s="50" t="s">
        <v>50</v>
      </c>
      <c r="M12" s="46" t="s">
        <v>51</v>
      </c>
      <c r="N12" s="46" t="s">
        <v>52</v>
      </c>
      <c r="O12" s="46" t="s">
        <v>53</v>
      </c>
      <c r="P12" s="34"/>
    </row>
    <row r="13" spans="1:16" ht="12.75">
      <c r="A13" s="45"/>
      <c r="B13" s="91"/>
      <c r="C13" s="55" t="s">
        <v>54</v>
      </c>
      <c r="D13" s="38">
        <v>354</v>
      </c>
      <c r="E13" s="38">
        <v>35</v>
      </c>
      <c r="F13" s="38">
        <v>40</v>
      </c>
      <c r="G13" s="38">
        <v>70</v>
      </c>
      <c r="H13" s="38"/>
      <c r="I13" s="38"/>
      <c r="J13" s="52" t="s">
        <v>54</v>
      </c>
      <c r="K13" s="51" t="s">
        <v>54</v>
      </c>
      <c r="L13" s="53"/>
      <c r="M13" s="53"/>
      <c r="N13" s="53"/>
      <c r="O13" s="53"/>
      <c r="P13" s="34"/>
    </row>
    <row r="14" spans="1:16" ht="12.75">
      <c r="A14" s="45"/>
      <c r="B14" s="54">
        <v>230</v>
      </c>
      <c r="C14" s="65">
        <v>0.0092</v>
      </c>
      <c r="D14" s="55">
        <v>0.253</v>
      </c>
      <c r="E14" s="55">
        <v>0.524</v>
      </c>
      <c r="F14" s="55">
        <v>0.727</v>
      </c>
      <c r="G14" s="55">
        <v>1.15</v>
      </c>
      <c r="H14" s="55"/>
      <c r="I14" s="55"/>
      <c r="J14" s="56">
        <f>C14+(D14/1000)*2*D13+(E14/1000)*2*E13+(F14/1000)*2*F13+(G14/1000)*2*G13+(H14/1000)*2*H13+(I14/1000)*2*I13</f>
        <v>0.444164</v>
      </c>
      <c r="K14" s="57">
        <f>SQRT(J14^2+J17^2)</f>
        <v>0.45764016049293577</v>
      </c>
      <c r="L14" s="58">
        <f>(0.8*B14)/K14</f>
        <v>402.06261574991356</v>
      </c>
      <c r="M14" s="59">
        <f>N14*O14</f>
        <v>448</v>
      </c>
      <c r="N14" s="60">
        <v>32</v>
      </c>
      <c r="O14" s="59">
        <v>14</v>
      </c>
      <c r="P14" s="34"/>
    </row>
    <row r="15" spans="1:16" ht="12.75">
      <c r="A15" s="45"/>
      <c r="B15" s="61"/>
      <c r="C15" s="90" t="s">
        <v>55</v>
      </c>
      <c r="D15" s="47" t="s">
        <v>56</v>
      </c>
      <c r="E15" s="47" t="s">
        <v>56</v>
      </c>
      <c r="F15" s="47" t="s">
        <v>56</v>
      </c>
      <c r="G15" s="47" t="s">
        <v>56</v>
      </c>
      <c r="H15" s="47"/>
      <c r="I15" s="47"/>
      <c r="J15" s="62" t="s">
        <v>57</v>
      </c>
      <c r="K15" s="61"/>
      <c r="L15" s="63"/>
      <c r="M15" s="63" t="s">
        <v>58</v>
      </c>
      <c r="N15" s="63"/>
      <c r="O15" s="54"/>
      <c r="P15" s="34"/>
    </row>
    <row r="16" spans="1:16" ht="12.75">
      <c r="A16" s="45"/>
      <c r="B16" s="61"/>
      <c r="C16" s="55" t="s">
        <v>54</v>
      </c>
      <c r="D16" s="38">
        <f>D13</f>
        <v>354</v>
      </c>
      <c r="E16" s="38">
        <f>E13</f>
        <v>35</v>
      </c>
      <c r="F16" s="38">
        <f>F13</f>
        <v>40</v>
      </c>
      <c r="G16" s="38">
        <f>G13</f>
        <v>70</v>
      </c>
      <c r="H16" s="38"/>
      <c r="I16" s="38"/>
      <c r="J16" s="51" t="s">
        <v>54</v>
      </c>
      <c r="K16" s="61"/>
      <c r="L16" s="63"/>
      <c r="M16" s="63" t="s">
        <v>59</v>
      </c>
      <c r="N16" s="63"/>
      <c r="O16" s="54"/>
      <c r="P16" s="34"/>
    </row>
    <row r="17" spans="1:15" ht="12.75">
      <c r="A17" s="64"/>
      <c r="B17" s="60"/>
      <c r="C17" s="65">
        <v>0.0304</v>
      </c>
      <c r="D17" s="65">
        <v>0.08</v>
      </c>
      <c r="E17" s="65">
        <v>0.08</v>
      </c>
      <c r="F17" s="65">
        <v>0.08</v>
      </c>
      <c r="G17" s="65">
        <v>0.08</v>
      </c>
      <c r="H17" s="65"/>
      <c r="I17" s="65"/>
      <c r="J17" s="66">
        <f>C17+(D17/1000)*2*D16+(E17/1000)*2*E16+(F17/1000)*2*F16+(G17/1000)*2*G16+(H17/1000)*2*H16+(I17/1000)*2*I16</f>
        <v>0.11024</v>
      </c>
      <c r="K17" s="67"/>
      <c r="L17" s="68"/>
      <c r="M17" s="68" t="s">
        <v>79</v>
      </c>
      <c r="N17" s="68"/>
      <c r="O17" s="60"/>
    </row>
    <row r="18" spans="1:15" ht="12.75">
      <c r="A18" s="85">
        <v>3</v>
      </c>
      <c r="B18" s="35"/>
      <c r="C18" s="86" t="s">
        <v>70</v>
      </c>
      <c r="D18" s="87"/>
      <c r="E18" s="36"/>
      <c r="F18" s="87"/>
      <c r="G18" s="36"/>
      <c r="H18" s="36"/>
      <c r="I18" s="36"/>
      <c r="J18" s="36"/>
      <c r="K18" s="35"/>
      <c r="L18" s="35"/>
      <c r="M18" s="35"/>
      <c r="N18" s="35"/>
      <c r="O18" s="37"/>
    </row>
    <row r="19" spans="1:15" ht="22.5">
      <c r="A19" s="88"/>
      <c r="B19" s="38" t="s">
        <v>39</v>
      </c>
      <c r="C19" s="92" t="s">
        <v>74</v>
      </c>
      <c r="D19" s="40" t="s">
        <v>75</v>
      </c>
      <c r="E19" s="40" t="s">
        <v>76</v>
      </c>
      <c r="F19" s="40" t="s">
        <v>77</v>
      </c>
      <c r="G19" s="40" t="s">
        <v>78</v>
      </c>
      <c r="H19" s="40"/>
      <c r="I19" s="41"/>
      <c r="J19" s="42" t="s">
        <v>40</v>
      </c>
      <c r="K19" s="43" t="s">
        <v>41</v>
      </c>
      <c r="L19" s="44" t="s">
        <v>42</v>
      </c>
      <c r="M19" s="39" t="s">
        <v>43</v>
      </c>
      <c r="N19" s="39" t="s">
        <v>73</v>
      </c>
      <c r="O19" s="39" t="s">
        <v>44</v>
      </c>
    </row>
    <row r="20" spans="1:15" ht="12.75">
      <c r="A20" s="45"/>
      <c r="B20" s="89" t="s">
        <v>45</v>
      </c>
      <c r="C20" s="90" t="s">
        <v>46</v>
      </c>
      <c r="D20" s="47" t="s">
        <v>47</v>
      </c>
      <c r="E20" s="47" t="s">
        <v>62</v>
      </c>
      <c r="F20" s="47" t="s">
        <v>63</v>
      </c>
      <c r="G20" s="47" t="s">
        <v>64</v>
      </c>
      <c r="H20" s="47"/>
      <c r="I20" s="47"/>
      <c r="J20" s="48" t="s">
        <v>48</v>
      </c>
      <c r="K20" s="49" t="s">
        <v>49</v>
      </c>
      <c r="L20" s="50" t="s">
        <v>50</v>
      </c>
      <c r="M20" s="46" t="s">
        <v>51</v>
      </c>
      <c r="N20" s="46" t="s">
        <v>52</v>
      </c>
      <c r="O20" s="46" t="s">
        <v>53</v>
      </c>
    </row>
    <row r="21" spans="1:15" ht="12.75">
      <c r="A21" s="45"/>
      <c r="B21" s="91"/>
      <c r="C21" s="55" t="s">
        <v>54</v>
      </c>
      <c r="D21" s="38">
        <v>354</v>
      </c>
      <c r="E21" s="38">
        <v>35</v>
      </c>
      <c r="F21" s="38">
        <v>40</v>
      </c>
      <c r="G21" s="38">
        <v>35</v>
      </c>
      <c r="H21" s="38"/>
      <c r="I21" s="38"/>
      <c r="J21" s="52" t="s">
        <v>54</v>
      </c>
      <c r="K21" s="51" t="s">
        <v>54</v>
      </c>
      <c r="L21" s="53"/>
      <c r="M21" s="53"/>
      <c r="N21" s="53"/>
      <c r="O21" s="53"/>
    </row>
    <row r="22" spans="1:15" ht="12.75">
      <c r="A22" s="45"/>
      <c r="B22" s="54">
        <v>230</v>
      </c>
      <c r="C22" s="65">
        <v>0.0092</v>
      </c>
      <c r="D22" s="55">
        <v>0.253</v>
      </c>
      <c r="E22" s="55">
        <v>0.524</v>
      </c>
      <c r="F22" s="55">
        <v>0.727</v>
      </c>
      <c r="G22" s="55">
        <v>7.41</v>
      </c>
      <c r="H22" s="55"/>
      <c r="I22" s="55"/>
      <c r="J22" s="56">
        <f>C22+(D22/1000)*2*D21+(E22/1000)*2*E21+(F22/1000)*2*F21+(G22/1000)*2*G21+(H22/1000)*2*H21+(I22/1000)*2*I21</f>
        <v>0.8018639999999999</v>
      </c>
      <c r="K22" s="57">
        <f>SQRT(J22^2+J25^2)</f>
        <v>0.8086627257985864</v>
      </c>
      <c r="L22" s="58">
        <f>(0.8*B22)/K22</f>
        <v>227.53614594798185</v>
      </c>
      <c r="M22" s="59">
        <f>N22*O22</f>
        <v>168</v>
      </c>
      <c r="N22" s="60">
        <v>12</v>
      </c>
      <c r="O22" s="59">
        <v>14</v>
      </c>
    </row>
    <row r="23" spans="1:15" ht="12.75">
      <c r="A23" s="45"/>
      <c r="B23" s="61"/>
      <c r="C23" s="90" t="s">
        <v>55</v>
      </c>
      <c r="D23" s="47" t="s">
        <v>56</v>
      </c>
      <c r="E23" s="47" t="s">
        <v>56</v>
      </c>
      <c r="F23" s="47" t="s">
        <v>56</v>
      </c>
      <c r="G23" s="47" t="s">
        <v>56</v>
      </c>
      <c r="H23" s="47"/>
      <c r="I23" s="47"/>
      <c r="J23" s="62" t="s">
        <v>57</v>
      </c>
      <c r="K23" s="61"/>
      <c r="L23" s="63"/>
      <c r="M23" s="63" t="s">
        <v>58</v>
      </c>
      <c r="N23" s="63"/>
      <c r="O23" s="54"/>
    </row>
    <row r="24" spans="1:15" ht="12.75">
      <c r="A24" s="45"/>
      <c r="B24" s="61"/>
      <c r="C24" s="55" t="s">
        <v>54</v>
      </c>
      <c r="D24" s="38">
        <f>D21</f>
        <v>354</v>
      </c>
      <c r="E24" s="38">
        <f>E21</f>
        <v>35</v>
      </c>
      <c r="F24" s="38">
        <f>F21</f>
        <v>40</v>
      </c>
      <c r="G24" s="38">
        <f>G21</f>
        <v>35</v>
      </c>
      <c r="H24" s="38"/>
      <c r="I24" s="38"/>
      <c r="J24" s="51" t="s">
        <v>54</v>
      </c>
      <c r="K24" s="61"/>
      <c r="L24" s="63"/>
      <c r="M24" s="63" t="s">
        <v>59</v>
      </c>
      <c r="N24" s="63"/>
      <c r="O24" s="54"/>
    </row>
    <row r="25" spans="1:15" ht="12.75">
      <c r="A25" s="64"/>
      <c r="B25" s="60"/>
      <c r="C25" s="65">
        <v>0.0304</v>
      </c>
      <c r="D25" s="65">
        <v>0.08</v>
      </c>
      <c r="E25" s="65">
        <v>0.08</v>
      </c>
      <c r="F25" s="65">
        <v>0.08</v>
      </c>
      <c r="G25" s="65">
        <v>0.08</v>
      </c>
      <c r="H25" s="65"/>
      <c r="I25" s="65"/>
      <c r="J25" s="66">
        <f>C25+(D25/1000)*2*D24+(E25/1000)*2*E24+(F25/1000)*2*F24+(G25/1000)*2*G24+(H25/1000)*2*H24+(I25/1000)*2*I24</f>
        <v>0.10464000000000001</v>
      </c>
      <c r="K25" s="67"/>
      <c r="L25" s="68"/>
      <c r="M25" s="68" t="s">
        <v>60</v>
      </c>
      <c r="N25" s="68"/>
      <c r="O25" s="60"/>
    </row>
    <row r="26" spans="1:15" ht="12.75">
      <c r="A26" s="85">
        <v>4</v>
      </c>
      <c r="B26" s="35"/>
      <c r="C26" s="86" t="s">
        <v>69</v>
      </c>
      <c r="D26" s="87"/>
      <c r="E26" s="36"/>
      <c r="F26" s="87"/>
      <c r="G26" s="36"/>
      <c r="H26" s="36"/>
      <c r="I26" s="36"/>
      <c r="J26" s="36"/>
      <c r="K26" s="35"/>
      <c r="L26" s="35"/>
      <c r="M26" s="35"/>
      <c r="N26" s="35"/>
      <c r="O26" s="37"/>
    </row>
    <row r="27" spans="1:15" ht="22.5">
      <c r="A27" s="88"/>
      <c r="B27" s="38" t="s">
        <v>39</v>
      </c>
      <c r="C27" s="92" t="s">
        <v>74</v>
      </c>
      <c r="D27" s="40" t="s">
        <v>75</v>
      </c>
      <c r="E27" s="40" t="s">
        <v>76</v>
      </c>
      <c r="F27" s="40" t="s">
        <v>77</v>
      </c>
      <c r="G27" s="40" t="s">
        <v>72</v>
      </c>
      <c r="H27" s="40"/>
      <c r="I27" s="41"/>
      <c r="J27" s="42" t="s">
        <v>40</v>
      </c>
      <c r="K27" s="43" t="s">
        <v>41</v>
      </c>
      <c r="L27" s="44" t="s">
        <v>42</v>
      </c>
      <c r="M27" s="39" t="s">
        <v>43</v>
      </c>
      <c r="N27" s="39" t="s">
        <v>65</v>
      </c>
      <c r="O27" s="39" t="s">
        <v>44</v>
      </c>
    </row>
    <row r="28" spans="1:15" ht="12.75">
      <c r="A28" s="45"/>
      <c r="B28" s="89" t="s">
        <v>45</v>
      </c>
      <c r="C28" s="90" t="s">
        <v>46</v>
      </c>
      <c r="D28" s="47" t="s">
        <v>47</v>
      </c>
      <c r="E28" s="47" t="s">
        <v>62</v>
      </c>
      <c r="F28" s="47" t="s">
        <v>63</v>
      </c>
      <c r="G28" s="47" t="s">
        <v>64</v>
      </c>
      <c r="H28" s="47"/>
      <c r="I28" s="47"/>
      <c r="J28" s="48" t="s">
        <v>48</v>
      </c>
      <c r="K28" s="49" t="s">
        <v>49</v>
      </c>
      <c r="L28" s="50" t="s">
        <v>50</v>
      </c>
      <c r="M28" s="46" t="s">
        <v>51</v>
      </c>
      <c r="N28" s="46" t="s">
        <v>52</v>
      </c>
      <c r="O28" s="46" t="s">
        <v>53</v>
      </c>
    </row>
    <row r="29" spans="1:15" ht="12.75">
      <c r="A29" s="45"/>
      <c r="B29" s="91"/>
      <c r="C29" s="55" t="s">
        <v>54</v>
      </c>
      <c r="D29" s="38">
        <v>354</v>
      </c>
      <c r="E29" s="38">
        <v>35</v>
      </c>
      <c r="F29" s="38">
        <v>40</v>
      </c>
      <c r="G29" s="38">
        <v>90</v>
      </c>
      <c r="H29" s="38"/>
      <c r="I29" s="38"/>
      <c r="J29" s="52" t="s">
        <v>54</v>
      </c>
      <c r="K29" s="51" t="s">
        <v>54</v>
      </c>
      <c r="L29" s="53"/>
      <c r="M29" s="53"/>
      <c r="N29" s="53"/>
      <c r="O29" s="53"/>
    </row>
    <row r="30" spans="1:15" ht="12.75">
      <c r="A30" s="45"/>
      <c r="B30" s="54">
        <v>230</v>
      </c>
      <c r="C30" s="65">
        <v>0.0092</v>
      </c>
      <c r="D30" s="55">
        <v>0.253</v>
      </c>
      <c r="E30" s="55">
        <v>0.524</v>
      </c>
      <c r="F30" s="55">
        <v>0.727</v>
      </c>
      <c r="G30" s="55">
        <v>7.41</v>
      </c>
      <c r="H30" s="55"/>
      <c r="I30" s="55"/>
      <c r="J30" s="56">
        <f>C30+(D30/1000)*2*D29+(E30/1000)*2*E29+(F30/1000)*2*F29+(G30/1000)*2*G29+(H30/1000)*2*H29+(I30/1000)*2*I29</f>
        <v>1.616964</v>
      </c>
      <c r="K30" s="57">
        <f>SQRT(J30^2+J33^2)</f>
        <v>1.6209383735651397</v>
      </c>
      <c r="L30" s="58">
        <f>(0.8*B30)/K30</f>
        <v>113.51449444392199</v>
      </c>
      <c r="M30" s="59">
        <f>N30*O30</f>
        <v>35</v>
      </c>
      <c r="N30" s="60">
        <v>2.5</v>
      </c>
      <c r="O30" s="59">
        <v>14</v>
      </c>
    </row>
    <row r="31" spans="1:15" ht="12.75">
      <c r="A31" s="45"/>
      <c r="B31" s="61"/>
      <c r="C31" s="90" t="s">
        <v>55</v>
      </c>
      <c r="D31" s="47" t="s">
        <v>56</v>
      </c>
      <c r="E31" s="47" t="s">
        <v>56</v>
      </c>
      <c r="F31" s="47" t="s">
        <v>56</v>
      </c>
      <c r="G31" s="47" t="s">
        <v>56</v>
      </c>
      <c r="H31" s="47"/>
      <c r="I31" s="47"/>
      <c r="J31" s="62" t="s">
        <v>57</v>
      </c>
      <c r="K31" s="61"/>
      <c r="L31" s="63"/>
      <c r="M31" s="63" t="s">
        <v>58</v>
      </c>
      <c r="N31" s="63"/>
      <c r="O31" s="54"/>
    </row>
    <row r="32" spans="1:15" ht="12.75">
      <c r="A32" s="45"/>
      <c r="B32" s="61"/>
      <c r="C32" s="55" t="s">
        <v>54</v>
      </c>
      <c r="D32" s="38">
        <f>D29</f>
        <v>354</v>
      </c>
      <c r="E32" s="38">
        <f>E29</f>
        <v>35</v>
      </c>
      <c r="F32" s="38">
        <f>F29</f>
        <v>40</v>
      </c>
      <c r="G32" s="38">
        <f>G29</f>
        <v>90</v>
      </c>
      <c r="H32" s="38"/>
      <c r="I32" s="38"/>
      <c r="J32" s="51" t="s">
        <v>54</v>
      </c>
      <c r="K32" s="61"/>
      <c r="L32" s="63"/>
      <c r="M32" s="63" t="s">
        <v>59</v>
      </c>
      <c r="N32" s="63"/>
      <c r="O32" s="54"/>
    </row>
    <row r="33" spans="1:15" ht="12.75">
      <c r="A33" s="64"/>
      <c r="B33" s="60"/>
      <c r="C33" s="65">
        <v>0.0304</v>
      </c>
      <c r="D33" s="65">
        <v>0.08</v>
      </c>
      <c r="E33" s="65">
        <v>0.08</v>
      </c>
      <c r="F33" s="65">
        <v>0.08</v>
      </c>
      <c r="G33" s="65">
        <v>0.08</v>
      </c>
      <c r="H33" s="65"/>
      <c r="I33" s="65"/>
      <c r="J33" s="66">
        <f>C33+(D33/1000)*2*D32+(E33/1000)*2*E32+(F33/1000)*2*F32+(G33/1000)*2*G32+(H33/1000)*2*H32+(I33/1000)*2*I32</f>
        <v>0.11344</v>
      </c>
      <c r="K33" s="67"/>
      <c r="L33" s="68"/>
      <c r="M33" s="68" t="s">
        <v>60</v>
      </c>
      <c r="N33" s="68"/>
      <c r="O33" s="60"/>
    </row>
    <row r="34" spans="1:16" s="34" customFormat="1" ht="12.75">
      <c r="A34" s="71"/>
      <c r="B34" s="71"/>
      <c r="C34" s="77"/>
      <c r="D34" s="17"/>
      <c r="E34" s="71"/>
      <c r="F34" s="17"/>
      <c r="G34" s="63"/>
      <c r="H34" s="63"/>
      <c r="I34" s="63"/>
      <c r="J34" s="63"/>
      <c r="K34" s="63"/>
      <c r="L34" s="63"/>
      <c r="M34" s="63"/>
      <c r="N34" s="63"/>
      <c r="O34" s="63"/>
      <c r="P34" s="78"/>
    </row>
    <row r="35" spans="1:16" s="34" customFormat="1" ht="12.75">
      <c r="A35" s="71"/>
      <c r="B35" s="71"/>
      <c r="C35" s="73"/>
      <c r="D35" s="73"/>
      <c r="E35" s="73"/>
      <c r="F35" s="73"/>
      <c r="G35" s="73"/>
      <c r="H35" s="74"/>
      <c r="I35" s="79"/>
      <c r="J35" s="80"/>
      <c r="K35" s="81"/>
      <c r="L35" s="74"/>
      <c r="M35" s="74"/>
      <c r="N35" s="74"/>
      <c r="O35" s="74"/>
      <c r="P35" s="78"/>
    </row>
    <row r="36" spans="1:16" s="34" customFormat="1" ht="12.75">
      <c r="A36" s="63"/>
      <c r="B36" s="82"/>
      <c r="C36" s="82"/>
      <c r="D36" s="82"/>
      <c r="E36" s="82"/>
      <c r="F36" s="82"/>
      <c r="G36" s="82"/>
      <c r="H36" s="83"/>
      <c r="I36" s="83"/>
      <c r="J36" s="84"/>
      <c r="K36" s="84"/>
      <c r="L36" s="83"/>
      <c r="M36" s="83"/>
      <c r="N36" s="83"/>
      <c r="O36" s="83"/>
      <c r="P36" s="78"/>
    </row>
    <row r="37" spans="1:16" s="34" customFormat="1" ht="12.75">
      <c r="A37" s="63"/>
      <c r="B37" s="71"/>
      <c r="C37" s="71"/>
      <c r="D37" s="71"/>
      <c r="E37" s="71"/>
      <c r="F37" s="71"/>
      <c r="G37" s="71"/>
      <c r="H37" s="63"/>
      <c r="I37" s="63"/>
      <c r="J37" s="63"/>
      <c r="K37" s="63"/>
      <c r="L37" s="63"/>
      <c r="M37" s="63"/>
      <c r="N37" s="63"/>
      <c r="O37" s="63"/>
      <c r="P37" s="78"/>
    </row>
    <row r="38" spans="1:16" s="34" customFormat="1" ht="12.75">
      <c r="A38" s="63"/>
      <c r="B38" s="71"/>
      <c r="C38" s="71"/>
      <c r="D38" s="71"/>
      <c r="E38" s="71"/>
      <c r="F38" s="71"/>
      <c r="G38" s="71"/>
      <c r="H38" s="63"/>
      <c r="I38" s="63"/>
      <c r="J38" s="75"/>
      <c r="K38" s="75"/>
      <c r="L38" s="76"/>
      <c r="M38" s="63"/>
      <c r="N38" s="63"/>
      <c r="O38" s="63"/>
      <c r="P38" s="78"/>
    </row>
    <row r="39" spans="1:16" s="34" customFormat="1" ht="12.75">
      <c r="A39" s="63"/>
      <c r="B39" s="63"/>
      <c r="C39" s="82"/>
      <c r="D39" s="82"/>
      <c r="E39" s="82"/>
      <c r="F39" s="82"/>
      <c r="G39" s="82"/>
      <c r="H39" s="83"/>
      <c r="I39" s="83"/>
      <c r="J39" s="84"/>
      <c r="K39" s="63"/>
      <c r="L39" s="63"/>
      <c r="M39" s="63"/>
      <c r="N39" s="63"/>
      <c r="O39" s="63"/>
      <c r="P39" s="78"/>
    </row>
    <row r="40" spans="1:16" s="34" customFormat="1" ht="12.75">
      <c r="A40" s="63"/>
      <c r="B40" s="63"/>
      <c r="C40" s="71"/>
      <c r="D40" s="71"/>
      <c r="E40" s="71"/>
      <c r="F40" s="71"/>
      <c r="G40" s="71"/>
      <c r="H40" s="63"/>
      <c r="I40" s="63"/>
      <c r="J40" s="63"/>
      <c r="K40" s="63"/>
      <c r="L40" s="63"/>
      <c r="M40" s="63"/>
      <c r="N40" s="63"/>
      <c r="O40" s="63"/>
      <c r="P40" s="78"/>
    </row>
    <row r="41" spans="1:16" s="34" customFormat="1" ht="12.75">
      <c r="A41" s="63"/>
      <c r="B41" s="63"/>
      <c r="C41" s="71"/>
      <c r="D41" s="71"/>
      <c r="E41" s="71"/>
      <c r="F41" s="71"/>
      <c r="G41" s="71"/>
      <c r="H41" s="63"/>
      <c r="I41" s="63"/>
      <c r="J41" s="75"/>
      <c r="K41" s="63"/>
      <c r="L41" s="63"/>
      <c r="M41" s="63"/>
      <c r="N41" s="63"/>
      <c r="O41" s="63"/>
      <c r="P41" s="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Burdajewicz</dc:creator>
  <cp:keywords/>
  <dc:description/>
  <cp:lastModifiedBy>MZ</cp:lastModifiedBy>
  <cp:lastPrinted>2015-04-16T17:59:37Z</cp:lastPrinted>
  <dcterms:created xsi:type="dcterms:W3CDTF">2007-10-17T12:06:25Z</dcterms:created>
  <dcterms:modified xsi:type="dcterms:W3CDTF">2015-06-18T08:17:33Z</dcterms:modified>
  <cp:category/>
  <cp:version/>
  <cp:contentType/>
  <cp:contentStatus/>
</cp:coreProperties>
</file>